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Antenne Optimale" sheetId="2" r:id="rId1"/>
  </sheets>
  <calcPr calcId="145621"/>
  <fileRecoveryPr repairLoad="1"/>
</workbook>
</file>

<file path=xl/calcChain.xml><?xml version="1.0" encoding="utf-8"?>
<calcChain xmlns="http://schemas.openxmlformats.org/spreadsheetml/2006/main">
  <c r="D63" i="2" l="1"/>
  <c r="D73" i="2" s="1"/>
  <c r="D49" i="2"/>
  <c r="D55" i="2" s="1"/>
  <c r="D51" i="2" l="1"/>
  <c r="D56" i="2"/>
  <c r="D57" i="2"/>
  <c r="D52" i="2"/>
  <c r="D58" i="2"/>
  <c r="D54" i="2"/>
  <c r="D53" i="2"/>
  <c r="D68" i="2"/>
  <c r="D71" i="2"/>
  <c r="D66" i="2"/>
  <c r="D69" i="2"/>
  <c r="D72" i="2"/>
  <c r="D67" i="2"/>
  <c r="D70" i="2"/>
</calcChain>
</file>

<file path=xl/sharedStrings.xml><?xml version="1.0" encoding="utf-8"?>
<sst xmlns="http://schemas.openxmlformats.org/spreadsheetml/2006/main" count="94" uniqueCount="69">
  <si>
    <t>Mhz</t>
  </si>
  <si>
    <t>Cm</t>
  </si>
  <si>
    <t>/2</t>
  </si>
  <si>
    <t>/4</t>
  </si>
  <si>
    <t>/8</t>
  </si>
  <si>
    <t>/16</t>
  </si>
  <si>
    <t>/32</t>
  </si>
  <si>
    <t>/64</t>
  </si>
  <si>
    <t>/128</t>
  </si>
  <si>
    <t>Mètres</t>
  </si>
  <si>
    <t>299.792.458</t>
  </si>
  <si>
    <t>Dans le vide</t>
  </si>
  <si>
    <t>Dioxygène =</t>
  </si>
  <si>
    <t>299 623 km/s</t>
  </si>
  <si>
    <t>Vitesse de la lumière</t>
  </si>
  <si>
    <t>m/sec</t>
  </si>
  <si>
    <t>Km/s</t>
  </si>
  <si>
    <t>cm</t>
  </si>
  <si>
    <t>Coef.Dioxygène</t>
  </si>
  <si>
    <t>Calcul de la longueur d'antenne en fonction de la fréquence d'utilisation</t>
  </si>
  <si>
    <t>Calcul de la longueur d'antenne optimale</t>
  </si>
  <si>
    <t>Les longueurs sont à mesurer depuis la soudure sur les émetteurs et les récepteurs.</t>
  </si>
  <si>
    <t>Si l'antenne est
accordée à l'harmonique:</t>
  </si>
  <si>
    <t>La fréquence est de:</t>
  </si>
  <si>
    <r>
      <t xml:space="preserve">  </t>
    </r>
    <r>
      <rPr>
        <b/>
        <sz val="18"/>
        <color theme="1"/>
        <rFont val="Calibri"/>
        <family val="2"/>
        <scheme val="minor"/>
      </rPr>
      <t>m/s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 xml:space="preserve"> (Vitesse de la lumière)</t>
    </r>
  </si>
  <si>
    <t>Théoriquement, la taille d'antenne optimale est lorsque celle-ci est égale à la longueur d'onde, ou à défaut, à une de ses "harmoniques".</t>
  </si>
  <si>
    <t>On va donc devoir choisir une des "harmoniques".</t>
  </si>
  <si>
    <t>Les harmoniques sont obtenues en divisant la fréquence de base par un nombre entier.</t>
  </si>
  <si>
    <r>
      <t xml:space="preserve">Et l'idéal est de choisir une des octaves (cas particulier des harmoniques) </t>
    </r>
    <r>
      <rPr>
        <b/>
        <sz val="14"/>
        <color theme="1"/>
        <rFont val="Arial"/>
        <family val="2"/>
      </rPr>
      <t xml:space="preserve">en divisant par une puissance entière de deux; soit </t>
    </r>
    <r>
      <rPr>
        <b/>
        <sz val="14"/>
        <color rgb="FFC00000"/>
        <rFont val="Arial"/>
        <family val="2"/>
      </rPr>
      <t>2, 4, 8, 16, 32, 64, …</t>
    </r>
  </si>
  <si>
    <t>Mais mieux encore,  prendre la 5è octave en 27 MHz (/32) ou la 4è octave en 40-41 MHz (/16).</t>
  </si>
  <si>
    <t>Il suffit que l'ordre de grandeur soit passablement correct.</t>
  </si>
  <si>
    <t>Octave 6</t>
  </si>
  <si>
    <t>Octave 0</t>
  </si>
  <si>
    <t>Octave 1</t>
  </si>
  <si>
    <t>Octave 2</t>
  </si>
  <si>
    <t>Octave 3</t>
  </si>
  <si>
    <t>Octave 4</t>
  </si>
  <si>
    <t>Octave 5</t>
  </si>
  <si>
    <t>Octave 7</t>
  </si>
  <si>
    <t>Calcul de la fréquence d'utilisation pour une antenne de longueur donnée</t>
  </si>
  <si>
    <t>La vitesse de la lumière dépend du milieu dans lequel elle se propage.</t>
  </si>
  <si>
    <t xml:space="preserve"> Elle dépend notamment de la nature chimique du milieu, de sa densité, de sa concentration, de sa température ou même de la longueur d'onde du rayonnement considéré :</t>
  </si>
  <si>
    <t xml:space="preserve">    Et il est à noter que la vitesse de la lumière dans le vide correspond à une constante fondamentale de la physique.</t>
  </si>
  <si>
    <r>
      <t xml:space="preserve">    </t>
    </r>
    <r>
      <rPr>
        <b/>
        <sz val="14"/>
        <color theme="1"/>
        <rFont val="Calibri"/>
        <family val="2"/>
        <scheme val="minor"/>
      </rPr>
      <t>Dans le vide</t>
    </r>
    <r>
      <rPr>
        <sz val="14"/>
        <color theme="1"/>
        <rFont val="Calibri"/>
        <family val="2"/>
        <scheme val="minor"/>
      </rPr>
      <t xml:space="preserve">, la lumière se déplace plus rapidement (300.000.000 mètres par seconde) que dans la matière. </t>
    </r>
  </si>
  <si>
    <r>
      <t xml:space="preserve">   </t>
    </r>
    <r>
      <rPr>
        <b/>
        <sz val="14"/>
        <color theme="1"/>
        <rFont val="Calibri"/>
        <family val="2"/>
        <scheme val="minor"/>
      </rPr>
      <t xml:space="preserve"> Dans l'eau</t>
    </r>
    <r>
      <rPr>
        <sz val="14"/>
        <color theme="1"/>
        <rFont val="Calibri"/>
        <family val="2"/>
        <scheme val="minor"/>
      </rPr>
      <t>, la lumière se propage à une vitesse moindre, à quelque 225.000.000 mètres par seconde.</t>
    </r>
  </si>
  <si>
    <r>
      <t xml:space="preserve">    </t>
    </r>
    <r>
      <rPr>
        <b/>
        <sz val="14"/>
        <color theme="1"/>
        <rFont val="Calibri"/>
        <family val="2"/>
        <scheme val="minor"/>
      </rPr>
      <t>Dans le diamant</t>
    </r>
    <r>
      <rPr>
        <sz val="14"/>
        <color theme="1"/>
        <rFont val="Calibri"/>
        <family val="2"/>
        <scheme val="minor"/>
      </rPr>
      <t>, la lumière se déplace à une vitesse ne dépassant pas les 125.000.000 mètres par seconde.</t>
    </r>
  </si>
  <si>
    <r>
      <rPr>
        <sz val="24"/>
        <color theme="1"/>
        <rFont val="Calibri"/>
        <family val="2"/>
        <scheme val="minor"/>
      </rPr>
      <t>λ</t>
    </r>
    <r>
      <rPr>
        <b/>
        <sz val="18"/>
        <color theme="1"/>
        <rFont val="Calibri"/>
        <family val="2"/>
        <scheme val="minor"/>
      </rPr>
      <t xml:space="preserve"> Lgr d'onde =</t>
    </r>
  </si>
  <si>
    <t>Fréquence =</t>
  </si>
  <si>
    <r>
      <t xml:space="preserve">Fréquence: </t>
    </r>
    <r>
      <rPr>
        <sz val="18"/>
        <color theme="1"/>
        <rFont val="Calibri"/>
        <family val="2"/>
        <scheme val="minor"/>
      </rPr>
      <t xml:space="preserve"> </t>
    </r>
    <r>
      <rPr>
        <sz val="22"/>
        <color rgb="FFC00000"/>
        <rFont val="Wingdings"/>
        <charset val="2"/>
      </rPr>
      <t>?</t>
    </r>
    <r>
      <rPr>
        <b/>
        <sz val="18"/>
        <color rgb="FFC00000"/>
        <rFont val="Wingdings"/>
        <charset val="2"/>
      </rPr>
      <t>è</t>
    </r>
  </si>
  <si>
    <r>
      <t>Longueur
antenne:</t>
    </r>
    <r>
      <rPr>
        <sz val="18"/>
        <color theme="1"/>
        <rFont val="Calibri"/>
        <family val="2"/>
        <scheme val="minor"/>
      </rPr>
      <t xml:space="preserve"> </t>
    </r>
    <r>
      <rPr>
        <sz val="22"/>
        <color rgb="FFC00000"/>
        <rFont val="Wingdings"/>
        <charset val="2"/>
      </rPr>
      <t>?</t>
    </r>
    <r>
      <rPr>
        <b/>
        <sz val="18"/>
        <color rgb="FFC00000"/>
        <rFont val="Wingdings"/>
        <charset val="2"/>
      </rPr>
      <t>è</t>
    </r>
  </si>
  <si>
    <t>Bien sûr, personne ne montera une antenne de plusieurs mètres sur sa maquette ou sur son émetteur !</t>
  </si>
  <si>
    <r>
      <t>27 MHz : 11,10m / 16 =</t>
    </r>
    <r>
      <rPr>
        <b/>
        <u/>
        <sz val="14"/>
        <color theme="1"/>
        <rFont val="Arial"/>
        <family val="2"/>
      </rPr>
      <t xml:space="preserve"> 69,4 cm</t>
    </r>
  </si>
  <si>
    <r>
      <t xml:space="preserve">2,4 Ghz : 0,125m </t>
    </r>
    <r>
      <rPr>
        <b/>
        <sz val="14"/>
        <color rgb="FFC00000"/>
        <rFont val="Arial"/>
        <family val="2"/>
      </rPr>
      <t>/ 1</t>
    </r>
    <r>
      <rPr>
        <sz val="14"/>
        <color theme="1"/>
        <rFont val="Arial"/>
        <family val="2"/>
      </rPr>
      <t xml:space="preserve"> = </t>
    </r>
    <r>
      <rPr>
        <b/>
        <u/>
        <sz val="14"/>
        <color theme="1"/>
        <rFont val="Arial"/>
        <family val="2"/>
      </rPr>
      <t>12,5 cm</t>
    </r>
  </si>
  <si>
    <t>27 MHz : 11,10m / 32  = 34,7 cm</t>
  </si>
  <si>
    <t>27 MHz : 11,10m / 64  = 17,34 cm</t>
  </si>
  <si>
    <t>40 MHz : 7,49m / 16   = 46,8 cm</t>
  </si>
  <si>
    <r>
      <t xml:space="preserve">40 MHz : 7,49m / 8   = </t>
    </r>
    <r>
      <rPr>
        <b/>
        <u/>
        <sz val="14"/>
        <color theme="1"/>
        <rFont val="Arial"/>
        <family val="2"/>
      </rPr>
      <t>93,6 cm</t>
    </r>
  </si>
  <si>
    <t>41 MHz : 7,31m / 16  = 45,7 cm</t>
  </si>
  <si>
    <t>On parlera ainsi, par exemple, d'une antenne quart d'onde pour une longeur d'onde initiale divisée par 4.</t>
  </si>
  <si>
    <t>La longueur d'onde (λ) est obtenue en divisant la vitesse de la lumière par la fréquence (Ms/Hz).</t>
  </si>
  <si>
    <t>Pour 41MHz:  λ =  299.792.458 / 41.000.000 = 7,31m</t>
  </si>
  <si>
    <t>Pour 40MHz:  λ =  299.792.458 / 40.000.000 = 7,49m</t>
  </si>
  <si>
    <t>Pour 27MHz:  λ =  299.792.458 / 27.000.000 = 11,10m</t>
  </si>
  <si>
    <t>Le meilleur compromis étant cependant de chercher à garder la plus grande longueur possible en choisissant une des première octaves.</t>
  </si>
  <si>
    <t>Pour une fréquence de 27Mhz, on pourrait ainsi prendre la 6è octave (diviser par 64. On obtiendrait alors une antenne de  11,10m / 64 = 17,3 cm</t>
  </si>
  <si>
    <r>
      <t xml:space="preserve">A moins de connaître exactement la fréquence </t>
    </r>
    <r>
      <rPr>
        <sz val="14"/>
        <color theme="1"/>
        <rFont val="Arial"/>
        <family val="2"/>
      </rPr>
      <t>(en s'en tenant donc toujours au même quartz)</t>
    </r>
    <r>
      <rPr>
        <sz val="16"/>
        <color theme="1"/>
        <rFont val="Arial"/>
        <family val="2"/>
      </rPr>
      <t>,</t>
    </r>
  </si>
  <si>
    <t>il n'est pas absolument nécessaire de vouloir mesurer l'antenne au millimètre prés.</t>
  </si>
  <si>
    <t>433 MHz : 0,692m / 4  = 17,30 cm</t>
  </si>
  <si>
    <r>
      <t>27 MHz : 11,10m /  8  =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138,7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</si>
</sst>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31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sz val="24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20"/>
      <color rgb="FFC00000"/>
      <name val="Calibri"/>
      <family val="2"/>
      <scheme val="minor"/>
    </font>
    <font>
      <b/>
      <sz val="16"/>
      <color theme="1"/>
      <name val="Arial"/>
      <family val="2"/>
    </font>
    <font>
      <b/>
      <u/>
      <sz val="22"/>
      <color theme="1"/>
      <name val="Arial"/>
      <family val="2"/>
    </font>
    <font>
      <b/>
      <sz val="18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0"/>
      <color rgb="FFC00000"/>
      <name val="Arial"/>
      <family val="2"/>
    </font>
    <font>
      <sz val="11"/>
      <color rgb="FF0000FF"/>
      <name val="Calibri"/>
      <family val="2"/>
      <scheme val="minor"/>
    </font>
    <font>
      <b/>
      <u/>
      <sz val="28"/>
      <color rgb="FFC00000"/>
      <name val="Arial"/>
      <family val="2"/>
    </font>
    <font>
      <sz val="14"/>
      <color rgb="FFFFFFCC"/>
      <name val="Calibri"/>
      <family val="2"/>
      <scheme val="minor"/>
    </font>
    <font>
      <sz val="11"/>
      <color rgb="FFFFFFCC"/>
      <name val="Calibri"/>
      <family val="2"/>
      <scheme val="minor"/>
    </font>
    <font>
      <b/>
      <sz val="14"/>
      <color rgb="FFC00000"/>
      <name val="Arial"/>
      <family val="2"/>
    </font>
    <font>
      <sz val="14"/>
      <color rgb="FFC00000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rgb="FFC00000"/>
      <name val="Wingdings"/>
      <charset val="2"/>
    </font>
    <font>
      <b/>
      <sz val="18"/>
      <color rgb="FFC00000"/>
      <name val="Wingdings"/>
      <charset val="2"/>
    </font>
    <font>
      <b/>
      <u/>
      <sz val="14"/>
      <color theme="1"/>
      <name val="Arial"/>
      <family val="2"/>
    </font>
    <font>
      <sz val="16"/>
      <color theme="1"/>
      <name val="Arial"/>
      <family val="2"/>
    </font>
    <font>
      <b/>
      <u/>
      <sz val="18"/>
      <color rgb="FF0000FF"/>
      <name val="Arial"/>
      <family val="2"/>
    </font>
    <font>
      <b/>
      <sz val="12"/>
      <color rgb="FF006600"/>
      <name val="Arial"/>
      <family val="2"/>
    </font>
    <font>
      <b/>
      <sz val="13"/>
      <color rgb="FF0066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dashed">
        <color auto="1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4" borderId="0" xfId="0" applyFill="1"/>
    <xf numFmtId="0" fontId="0" fillId="0" borderId="0" xfId="0" applyProtection="1"/>
    <xf numFmtId="0" fontId="1" fillId="0" borderId="0" xfId="0" applyFont="1" applyProtection="1"/>
    <xf numFmtId="0" fontId="16" fillId="0" borderId="0" xfId="0" applyFont="1" applyProtection="1"/>
    <xf numFmtId="0" fontId="0" fillId="4" borderId="0" xfId="0" applyFill="1" applyProtection="1"/>
    <xf numFmtId="0" fontId="13" fillId="4" borderId="0" xfId="0" applyFont="1" applyFill="1" applyAlignment="1" applyProtection="1">
      <alignment horizontal="right"/>
    </xf>
    <xf numFmtId="0" fontId="6" fillId="0" borderId="0" xfId="0" applyFont="1" applyProtection="1"/>
    <xf numFmtId="0" fontId="2" fillId="0" borderId="0" xfId="0" applyFont="1" applyAlignment="1" applyProtection="1">
      <alignment horizontal="left" indent="1"/>
    </xf>
    <xf numFmtId="2" fontId="15" fillId="0" borderId="0" xfId="0" applyNumberFormat="1" applyFont="1" applyProtection="1"/>
    <xf numFmtId="0" fontId="0" fillId="0" borderId="0" xfId="0" applyAlignment="1" applyProtection="1">
      <alignment horizontal="left" indent="1"/>
    </xf>
    <xf numFmtId="0" fontId="0" fillId="0" borderId="0" xfId="0" quotePrefix="1" applyAlignment="1" applyProtection="1">
      <alignment horizontal="right"/>
    </xf>
    <xf numFmtId="0" fontId="11" fillId="0" borderId="0" xfId="0" applyFont="1" applyProtection="1"/>
    <xf numFmtId="0" fontId="10" fillId="0" borderId="0" xfId="0" applyFont="1" applyProtection="1"/>
    <xf numFmtId="0" fontId="9" fillId="4" borderId="0" xfId="0" applyFont="1" applyFill="1" applyAlignment="1" applyProtection="1">
      <alignment horizontal="center" vertical="center"/>
    </xf>
    <xf numFmtId="0" fontId="12" fillId="5" borderId="0" xfId="0" applyFont="1" applyFill="1" applyAlignment="1" applyProtection="1">
      <alignment horizontal="center" vertical="center"/>
    </xf>
    <xf numFmtId="0" fontId="17" fillId="6" borderId="0" xfId="0" applyFont="1" applyFill="1" applyProtection="1"/>
    <xf numFmtId="0" fontId="18" fillId="0" borderId="0" xfId="0" applyFont="1" applyProtection="1"/>
    <xf numFmtId="0" fontId="1" fillId="0" borderId="0" xfId="0" applyFont="1" applyAlignment="1" applyProtection="1">
      <alignment horizontal="left" indent="2"/>
    </xf>
    <xf numFmtId="0" fontId="10" fillId="4" borderId="0" xfId="0" applyFont="1" applyFill="1" applyProtection="1"/>
    <xf numFmtId="3" fontId="14" fillId="4" borderId="0" xfId="0" applyNumberFormat="1" applyFont="1" applyFill="1" applyProtection="1"/>
    <xf numFmtId="0" fontId="20" fillId="0" borderId="0" xfId="0" applyFont="1" applyAlignment="1" applyProtection="1">
      <alignment horizontal="left" indent="1"/>
    </xf>
    <xf numFmtId="0" fontId="20" fillId="0" borderId="0" xfId="0" applyFont="1" applyProtection="1"/>
    <xf numFmtId="0" fontId="0" fillId="0" borderId="0" xfId="0" applyFill="1" applyProtection="1"/>
    <xf numFmtId="164" fontId="5" fillId="0" borderId="0" xfId="0" applyNumberFormat="1" applyFont="1" applyFill="1" applyProtection="1"/>
    <xf numFmtId="0" fontId="2" fillId="0" borderId="0" xfId="0" applyFont="1" applyFill="1" applyAlignment="1" applyProtection="1">
      <alignment horizontal="left" indent="1"/>
    </xf>
    <xf numFmtId="164" fontId="4" fillId="0" borderId="0" xfId="0" applyNumberFormat="1" applyFont="1" applyFill="1" applyProtection="1"/>
    <xf numFmtId="164" fontId="15" fillId="0" borderId="0" xfId="0" applyNumberFormat="1" applyFont="1" applyFill="1" applyProtection="1"/>
    <xf numFmtId="0" fontId="0" fillId="0" borderId="0" xfId="0" quotePrefix="1" applyFill="1" applyAlignment="1" applyProtection="1">
      <alignment horizontal="right"/>
    </xf>
    <xf numFmtId="2" fontId="15" fillId="0" borderId="0" xfId="0" applyNumberFormat="1" applyFont="1" applyFill="1" applyProtection="1"/>
    <xf numFmtId="0" fontId="6" fillId="0" borderId="0" xfId="0" applyFont="1" applyFill="1" applyAlignment="1" applyProtection="1">
      <alignment horizontal="right"/>
    </xf>
    <xf numFmtId="0" fontId="6" fillId="0" borderId="0" xfId="0" applyFont="1" applyFill="1" applyProtection="1"/>
    <xf numFmtId="2" fontId="19" fillId="0" borderId="0" xfId="0" applyNumberFormat="1" applyFont="1" applyFill="1" applyProtection="1"/>
    <xf numFmtId="0" fontId="20" fillId="0" borderId="0" xfId="0" applyFont="1" applyFill="1" applyProtection="1"/>
    <xf numFmtId="0" fontId="20" fillId="0" borderId="0" xfId="0" applyFont="1" applyFill="1" applyAlignment="1" applyProtection="1">
      <alignment horizontal="left" indent="1"/>
    </xf>
    <xf numFmtId="0" fontId="0" fillId="0" borderId="0" xfId="0" applyFill="1" applyAlignment="1" applyProtection="1">
      <alignment horizontal="left" indent="1"/>
    </xf>
    <xf numFmtId="0" fontId="7" fillId="0" borderId="0" xfId="0" quotePrefix="1" applyFont="1" applyFill="1" applyAlignment="1" applyProtection="1">
      <alignment horizontal="right"/>
    </xf>
    <xf numFmtId="2" fontId="7" fillId="0" borderId="0" xfId="0" applyNumberFormat="1" applyFont="1" applyFill="1" applyProtection="1"/>
    <xf numFmtId="0" fontId="7" fillId="0" borderId="0" xfId="0" applyFont="1" applyFill="1" applyAlignment="1" applyProtection="1">
      <alignment horizontal="left" indent="1"/>
    </xf>
    <xf numFmtId="0" fontId="8" fillId="0" borderId="0" xfId="0" applyFont="1" applyFill="1" applyProtection="1"/>
    <xf numFmtId="2" fontId="22" fillId="0" borderId="0" xfId="0" applyNumberFormat="1" applyFont="1" applyProtection="1"/>
    <xf numFmtId="0" fontId="1" fillId="0" borderId="1" xfId="0" applyFont="1" applyBorder="1" applyAlignment="1" applyProtection="1">
      <alignment horizontal="left" indent="2"/>
    </xf>
    <xf numFmtId="0" fontId="9" fillId="0" borderId="0" xfId="0" applyFont="1" applyAlignment="1" applyProtection="1">
      <alignment horizontal="left" indent="2"/>
    </xf>
    <xf numFmtId="0" fontId="2" fillId="0" borderId="0" xfId="0" quotePrefix="1" applyFont="1" applyAlignment="1" applyProtection="1">
      <alignment horizontal="right"/>
    </xf>
    <xf numFmtId="2" fontId="2" fillId="0" borderId="0" xfId="0" applyNumberFormat="1" applyFont="1" applyProtection="1"/>
    <xf numFmtId="0" fontId="15" fillId="0" borderId="0" xfId="0" applyFont="1" applyProtection="1"/>
    <xf numFmtId="2" fontId="2" fillId="0" borderId="2" xfId="0" applyNumberFormat="1" applyFont="1" applyBorder="1" applyProtection="1"/>
    <xf numFmtId="0" fontId="0" fillId="0" borderId="2" xfId="0" applyBorder="1" applyAlignment="1" applyProtection="1">
      <alignment horizontal="left" indent="1"/>
    </xf>
    <xf numFmtId="0" fontId="0" fillId="0" borderId="2" xfId="0" applyBorder="1" applyProtection="1"/>
    <xf numFmtId="2" fontId="7" fillId="0" borderId="2" xfId="0" applyNumberFormat="1" applyFont="1" applyFill="1" applyBorder="1" applyProtection="1"/>
    <xf numFmtId="164" fontId="15" fillId="0" borderId="2" xfId="0" applyNumberFormat="1" applyFont="1" applyFill="1" applyBorder="1" applyProtection="1"/>
    <xf numFmtId="0" fontId="2" fillId="0" borderId="4" xfId="0" applyFont="1" applyBorder="1" applyProtection="1"/>
    <xf numFmtId="0" fontId="2" fillId="0" borderId="4" xfId="0" quotePrefix="1" applyFont="1" applyBorder="1" applyAlignment="1" applyProtection="1">
      <alignment horizontal="right"/>
    </xf>
    <xf numFmtId="0" fontId="2" fillId="0" borderId="3" xfId="0" quotePrefix="1" applyFont="1" applyBorder="1" applyAlignment="1" applyProtection="1">
      <alignment horizontal="right"/>
    </xf>
    <xf numFmtId="164" fontId="4" fillId="3" borderId="0" xfId="0" applyNumberFormat="1" applyFont="1" applyFill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 wrapText="1"/>
    </xf>
    <xf numFmtId="165" fontId="2" fillId="0" borderId="0" xfId="0" applyNumberFormat="1" applyFont="1" applyProtection="1"/>
    <xf numFmtId="165" fontId="2" fillId="0" borderId="2" xfId="0" applyNumberFormat="1" applyFont="1" applyBorder="1" applyProtection="1"/>
    <xf numFmtId="165" fontId="4" fillId="3" borderId="0" xfId="0" applyNumberFormat="1" applyFont="1" applyFill="1" applyProtection="1"/>
    <xf numFmtId="0" fontId="6" fillId="0" borderId="0" xfId="0" applyFont="1" applyAlignment="1" applyProtection="1">
      <alignment horizontal="left" vertical="center" indent="1"/>
    </xf>
    <xf numFmtId="0" fontId="6" fillId="0" borderId="0" xfId="0" applyFont="1" applyAlignment="1" applyProtection="1">
      <alignment horizontal="right" vertical="center"/>
    </xf>
    <xf numFmtId="165" fontId="5" fillId="2" borderId="0" xfId="0" applyNumberFormat="1" applyFont="1" applyFill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Protection="1"/>
    <xf numFmtId="0" fontId="28" fillId="0" borderId="0" xfId="0" applyFont="1" applyProtection="1"/>
    <xf numFmtId="0" fontId="29" fillId="0" borderId="5" xfId="0" applyFont="1" applyBorder="1" applyAlignment="1" applyProtection="1">
      <alignment horizontal="center" wrapText="1"/>
    </xf>
    <xf numFmtId="0" fontId="30" fillId="0" borderId="0" xfId="0" applyFont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center"/>
    </xf>
    <xf numFmtId="0" fontId="15" fillId="0" borderId="3" xfId="0" quotePrefix="1" applyFont="1" applyBorder="1" applyAlignment="1" applyProtection="1">
      <alignment horizontal="center"/>
    </xf>
    <xf numFmtId="0" fontId="15" fillId="0" borderId="0" xfId="0" quotePrefix="1" applyFont="1" applyAlignment="1" applyProtection="1">
      <alignment horizontal="center"/>
    </xf>
    <xf numFmtId="0" fontId="12" fillId="0" borderId="0" xfId="0" applyFont="1" applyAlignment="1" applyProtection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  <color rgb="FFFFFFCC"/>
      <color rgb="FF0000FF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136503</xdr:colOff>
      <xdr:row>22</xdr:row>
      <xdr:rowOff>30600</xdr:rowOff>
    </xdr:from>
    <xdr:to>
      <xdr:col>6</xdr:col>
      <xdr:colOff>688469</xdr:colOff>
      <xdr:row>36</xdr:row>
      <xdr:rowOff>85725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89453" y="4507350"/>
          <a:ext cx="1609241" cy="2769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92"/>
  <sheetViews>
    <sheetView showGridLines="0" tabSelected="1" topLeftCell="A39" workbookViewId="0">
      <selection activeCell="D62" sqref="D62"/>
    </sheetView>
  </sheetViews>
  <sheetFormatPr baseColWidth="10" defaultRowHeight="15" x14ac:dyDescent="0.25"/>
  <cols>
    <col min="1" max="1" width="3.140625" style="2" customWidth="1"/>
    <col min="2" max="2" width="15.5703125" style="2" customWidth="1"/>
    <col min="3" max="3" width="23.42578125" style="2" customWidth="1"/>
    <col min="4" max="4" width="27.140625" style="2" customWidth="1"/>
    <col min="5" max="5" width="11.42578125" style="2"/>
    <col min="6" max="6" width="4.42578125" style="2" customWidth="1"/>
    <col min="7" max="7" width="21.140625" style="2" customWidth="1"/>
    <col min="8" max="9" width="11.42578125" style="2"/>
    <col min="10" max="10" width="17.42578125" style="2" bestFit="1" customWidth="1"/>
    <col min="11" max="11" width="16.42578125" style="2" bestFit="1" customWidth="1"/>
    <col min="12" max="13" width="11.42578125" style="2"/>
    <col min="14" max="14" width="16.42578125" style="2" bestFit="1" customWidth="1"/>
    <col min="15" max="16384" width="11.42578125" style="2"/>
  </cols>
  <sheetData>
    <row r="2" spans="3:3" ht="35.25" x14ac:dyDescent="0.5">
      <c r="C2" s="17" t="s">
        <v>20</v>
      </c>
    </row>
    <row r="4" spans="3:3" ht="18" x14ac:dyDescent="0.25">
      <c r="C4" s="3" t="s">
        <v>25</v>
      </c>
    </row>
    <row r="5" spans="3:3" ht="9" customHeight="1" x14ac:dyDescent="0.25">
      <c r="C5" s="3"/>
    </row>
    <row r="6" spans="3:3" ht="18" x14ac:dyDescent="0.25">
      <c r="C6" s="3" t="s">
        <v>59</v>
      </c>
    </row>
    <row r="7" spans="3:3" ht="18" x14ac:dyDescent="0.25">
      <c r="C7" s="3"/>
    </row>
    <row r="8" spans="3:3" ht="18" x14ac:dyDescent="0.25">
      <c r="C8" s="3" t="s">
        <v>62</v>
      </c>
    </row>
    <row r="9" spans="3:3" ht="18" x14ac:dyDescent="0.25">
      <c r="C9" s="3" t="s">
        <v>61</v>
      </c>
    </row>
    <row r="10" spans="3:3" ht="18" x14ac:dyDescent="0.25">
      <c r="C10" s="3" t="s">
        <v>60</v>
      </c>
    </row>
    <row r="11" spans="3:3" ht="18" x14ac:dyDescent="0.25">
      <c r="C11" s="3"/>
    </row>
    <row r="12" spans="3:3" ht="18" x14ac:dyDescent="0.25">
      <c r="C12" s="3" t="s">
        <v>50</v>
      </c>
    </row>
    <row r="13" spans="3:3" ht="18" x14ac:dyDescent="0.25">
      <c r="C13" s="3" t="s">
        <v>26</v>
      </c>
    </row>
    <row r="14" spans="3:3" ht="8.25" customHeight="1" x14ac:dyDescent="0.25">
      <c r="C14" s="3"/>
    </row>
    <row r="15" spans="3:3" ht="18" x14ac:dyDescent="0.25">
      <c r="C15" s="3" t="s">
        <v>27</v>
      </c>
    </row>
    <row r="16" spans="3:3" ht="18" x14ac:dyDescent="0.25">
      <c r="C16" s="3" t="s">
        <v>28</v>
      </c>
    </row>
    <row r="17" spans="3:3" ht="18" x14ac:dyDescent="0.25">
      <c r="C17" s="3" t="s">
        <v>58</v>
      </c>
    </row>
    <row r="18" spans="3:3" ht="8.25" customHeight="1" x14ac:dyDescent="0.25">
      <c r="C18" s="3"/>
    </row>
    <row r="19" spans="3:3" ht="18" x14ac:dyDescent="0.25">
      <c r="C19" s="63" t="s">
        <v>63</v>
      </c>
    </row>
    <row r="20" spans="3:3" ht="18" x14ac:dyDescent="0.25">
      <c r="C20" s="3"/>
    </row>
    <row r="21" spans="3:3" ht="18" x14ac:dyDescent="0.25">
      <c r="C21" s="3" t="s">
        <v>64</v>
      </c>
    </row>
    <row r="22" spans="3:3" ht="18" x14ac:dyDescent="0.25">
      <c r="C22" s="3" t="s">
        <v>29</v>
      </c>
    </row>
    <row r="23" spans="3:3" ht="18" x14ac:dyDescent="0.25">
      <c r="C23" s="3"/>
    </row>
    <row r="24" spans="3:3" ht="18" x14ac:dyDescent="0.25">
      <c r="C24" s="18" t="s">
        <v>68</v>
      </c>
    </row>
    <row r="25" spans="3:3" ht="18" x14ac:dyDescent="0.25">
      <c r="C25" s="18" t="s">
        <v>51</v>
      </c>
    </row>
    <row r="26" spans="3:3" ht="21" customHeight="1" x14ac:dyDescent="0.25">
      <c r="C26" s="18" t="s">
        <v>53</v>
      </c>
    </row>
    <row r="27" spans="3:3" ht="21" customHeight="1" x14ac:dyDescent="0.25">
      <c r="C27" s="41" t="s">
        <v>54</v>
      </c>
    </row>
    <row r="28" spans="3:3" ht="5.25" customHeight="1" x14ac:dyDescent="0.25">
      <c r="C28" s="41"/>
    </row>
    <row r="29" spans="3:3" ht="18" x14ac:dyDescent="0.25">
      <c r="C29" s="41" t="s">
        <v>67</v>
      </c>
    </row>
    <row r="30" spans="3:3" ht="8.1" customHeight="1" x14ac:dyDescent="0.25">
      <c r="C30" s="18"/>
    </row>
    <row r="31" spans="3:3" ht="18" x14ac:dyDescent="0.25">
      <c r="C31" s="18" t="s">
        <v>55</v>
      </c>
    </row>
    <row r="32" spans="3:3" ht="18" x14ac:dyDescent="0.25">
      <c r="C32" s="42" t="s">
        <v>56</v>
      </c>
    </row>
    <row r="33" spans="2:17" ht="8.1" customHeight="1" x14ac:dyDescent="0.25">
      <c r="C33" s="42"/>
    </row>
    <row r="34" spans="2:17" ht="18" x14ac:dyDescent="0.25">
      <c r="C34" s="18" t="s">
        <v>57</v>
      </c>
    </row>
    <row r="35" spans="2:17" ht="8.1" customHeight="1" x14ac:dyDescent="0.25">
      <c r="C35" s="18"/>
    </row>
    <row r="36" spans="2:17" ht="18" x14ac:dyDescent="0.25">
      <c r="C36" s="18" t="s">
        <v>52</v>
      </c>
    </row>
    <row r="37" spans="2:17" ht="18" x14ac:dyDescent="0.25">
      <c r="C37" s="3"/>
    </row>
    <row r="38" spans="2:17" ht="55.5" customHeight="1" x14ac:dyDescent="0.4">
      <c r="C38" s="4" t="s">
        <v>21</v>
      </c>
    </row>
    <row r="39" spans="2:17" ht="12.75" customHeight="1" x14ac:dyDescent="0.25">
      <c r="C39" s="3"/>
    </row>
    <row r="40" spans="2:17" ht="20.25" x14ac:dyDescent="0.3">
      <c r="C40" s="71" t="s">
        <v>65</v>
      </c>
    </row>
    <row r="41" spans="2:17" ht="20.25" x14ac:dyDescent="0.3">
      <c r="C41" s="71" t="s">
        <v>66</v>
      </c>
    </row>
    <row r="42" spans="2:17" ht="26.25" customHeight="1" x14ac:dyDescent="0.3">
      <c r="C42" s="71" t="s">
        <v>30</v>
      </c>
    </row>
    <row r="43" spans="2:17" ht="29.25" customHeight="1" x14ac:dyDescent="0.25"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2:17" ht="27.75" x14ac:dyDescent="0.4">
      <c r="B44" s="5"/>
      <c r="C44" s="6" t="s">
        <v>18</v>
      </c>
      <c r="D44" s="20">
        <v>299623000</v>
      </c>
      <c r="E44" s="19" t="s">
        <v>24</v>
      </c>
      <c r="F44" s="5"/>
      <c r="G44" s="1"/>
    </row>
    <row r="46" spans="2:17" ht="23.25" x14ac:dyDescent="0.35">
      <c r="C46" s="64" t="s">
        <v>19</v>
      </c>
    </row>
    <row r="48" spans="2:17" ht="39.75" customHeight="1" x14ac:dyDescent="0.5">
      <c r="C48" s="60" t="s">
        <v>48</v>
      </c>
      <c r="D48" s="61">
        <v>433</v>
      </c>
      <c r="E48" s="59" t="s">
        <v>0</v>
      </c>
      <c r="G48" s="24"/>
      <c r="H48" s="23"/>
      <c r="I48" s="23"/>
      <c r="J48" s="30"/>
      <c r="K48" s="24"/>
      <c r="L48" s="25"/>
      <c r="M48" s="23"/>
      <c r="N48" s="24"/>
      <c r="O48" s="23"/>
      <c r="P48" s="23"/>
    </row>
    <row r="49" spans="3:16" ht="31.5" x14ac:dyDescent="0.5">
      <c r="C49" s="7" t="s">
        <v>46</v>
      </c>
      <c r="D49" s="54">
        <f>D44/(D48*1000000)</f>
        <v>0.69196997690531181</v>
      </c>
      <c r="E49" s="8" t="s">
        <v>9</v>
      </c>
      <c r="G49" s="26"/>
      <c r="H49" s="23"/>
      <c r="I49" s="23"/>
      <c r="J49" s="31"/>
      <c r="K49" s="26"/>
      <c r="L49" s="25"/>
      <c r="M49" s="23"/>
      <c r="N49" s="26"/>
      <c r="O49" s="23"/>
      <c r="P49" s="23"/>
    </row>
    <row r="50" spans="3:16" ht="18.75" x14ac:dyDescent="0.3">
      <c r="D50" s="40"/>
      <c r="E50" s="21" t="s">
        <v>1</v>
      </c>
      <c r="F50" s="22"/>
      <c r="G50" s="32"/>
      <c r="H50" s="33"/>
      <c r="I50" s="33"/>
      <c r="J50" s="33"/>
      <c r="K50" s="32"/>
      <c r="L50" s="34"/>
      <c r="M50" s="33"/>
      <c r="N50" s="32"/>
      <c r="O50" s="23"/>
      <c r="P50" s="23"/>
    </row>
    <row r="51" spans="3:16" ht="21" x14ac:dyDescent="0.35">
      <c r="C51" s="51">
        <v>1</v>
      </c>
      <c r="D51" s="44">
        <f>$D$49*100</f>
        <v>69.196997690531177</v>
      </c>
      <c r="E51" s="10" t="s">
        <v>1</v>
      </c>
      <c r="F51" s="2" t="s">
        <v>32</v>
      </c>
      <c r="G51" s="32"/>
      <c r="H51" s="33"/>
      <c r="I51" s="33"/>
      <c r="J51" s="33"/>
      <c r="K51" s="32"/>
      <c r="L51" s="34"/>
      <c r="M51" s="33"/>
      <c r="N51" s="32"/>
      <c r="O51" s="23"/>
      <c r="P51" s="23"/>
    </row>
    <row r="52" spans="3:16" ht="21" x14ac:dyDescent="0.35">
      <c r="C52" s="52" t="s">
        <v>2</v>
      </c>
      <c r="D52" s="44">
        <f>(100*$D$49)/2</f>
        <v>34.598498845265588</v>
      </c>
      <c r="E52" s="10" t="s">
        <v>1</v>
      </c>
      <c r="F52" s="2" t="s">
        <v>33</v>
      </c>
      <c r="G52" s="29"/>
      <c r="H52" s="23"/>
      <c r="I52" s="23"/>
      <c r="J52" s="28"/>
      <c r="K52" s="29"/>
      <c r="L52" s="35"/>
      <c r="M52" s="23"/>
      <c r="N52" s="29"/>
      <c r="O52" s="23"/>
      <c r="P52" s="23"/>
    </row>
    <row r="53" spans="3:16" ht="26.25" x14ac:dyDescent="0.4">
      <c r="C53" s="52" t="s">
        <v>3</v>
      </c>
      <c r="D53" s="44">
        <f>(100*$D$49)/4</f>
        <v>17.299249422632794</v>
      </c>
      <c r="E53" s="10" t="s">
        <v>1</v>
      </c>
      <c r="F53" s="2" t="s">
        <v>34</v>
      </c>
      <c r="G53" s="29"/>
      <c r="H53" s="23"/>
      <c r="I53" s="23"/>
      <c r="J53" s="36"/>
      <c r="K53" s="37"/>
      <c r="L53" s="38"/>
      <c r="M53" s="23"/>
      <c r="N53" s="37"/>
      <c r="O53" s="23"/>
      <c r="P53" s="23"/>
    </row>
    <row r="54" spans="3:16" ht="26.25" x14ac:dyDescent="0.4">
      <c r="C54" s="53" t="s">
        <v>4</v>
      </c>
      <c r="D54" s="46">
        <f>(100*$D$49)/8</f>
        <v>8.6496247113163971</v>
      </c>
      <c r="E54" s="47" t="s">
        <v>1</v>
      </c>
      <c r="F54" s="48" t="s">
        <v>35</v>
      </c>
      <c r="G54" s="49"/>
      <c r="H54" s="23"/>
      <c r="I54" s="23"/>
      <c r="J54" s="28"/>
      <c r="K54" s="29"/>
      <c r="L54" s="35"/>
      <c r="M54" s="39"/>
      <c r="N54" s="29"/>
      <c r="O54" s="23"/>
      <c r="P54" s="23"/>
    </row>
    <row r="55" spans="3:16" ht="21" x14ac:dyDescent="0.35">
      <c r="C55" s="43" t="s">
        <v>5</v>
      </c>
      <c r="D55" s="44">
        <f>(100*$D$49)/16</f>
        <v>4.3248123556581985</v>
      </c>
      <c r="E55" s="10" t="s">
        <v>1</v>
      </c>
      <c r="F55" s="2" t="s">
        <v>36</v>
      </c>
      <c r="G55" s="29"/>
      <c r="H55" s="23"/>
      <c r="I55" s="23"/>
      <c r="J55" s="28"/>
      <c r="K55" s="29"/>
      <c r="L55" s="35"/>
      <c r="M55" s="23"/>
      <c r="N55" s="29"/>
      <c r="O55" s="23"/>
      <c r="P55" s="23"/>
    </row>
    <row r="56" spans="3:16" ht="21" x14ac:dyDescent="0.35">
      <c r="C56" s="43" t="s">
        <v>6</v>
      </c>
      <c r="D56" s="44">
        <f>(100*$D$49)/32</f>
        <v>2.1624061778290993</v>
      </c>
      <c r="E56" s="10" t="s">
        <v>1</v>
      </c>
      <c r="F56" s="2" t="s">
        <v>37</v>
      </c>
      <c r="G56" s="29"/>
      <c r="H56" s="23"/>
      <c r="I56" s="23"/>
      <c r="J56" s="28"/>
      <c r="K56" s="29"/>
      <c r="L56" s="35"/>
      <c r="M56" s="23"/>
      <c r="N56" s="29"/>
      <c r="O56" s="23"/>
      <c r="P56" s="23"/>
    </row>
    <row r="57" spans="3:16" ht="21" x14ac:dyDescent="0.35">
      <c r="C57" s="43" t="s">
        <v>7</v>
      </c>
      <c r="D57" s="44">
        <f>(100*$D$49)/64</f>
        <v>1.0812030889145496</v>
      </c>
      <c r="E57" s="10" t="s">
        <v>1</v>
      </c>
      <c r="F57" s="2" t="s">
        <v>31</v>
      </c>
      <c r="G57" s="29"/>
      <c r="H57" s="23"/>
      <c r="I57" s="23"/>
      <c r="J57" s="28"/>
      <c r="K57" s="29"/>
      <c r="L57" s="35"/>
      <c r="M57" s="23"/>
      <c r="N57" s="29"/>
      <c r="O57" s="23"/>
      <c r="P57" s="23"/>
    </row>
    <row r="58" spans="3:16" ht="21" x14ac:dyDescent="0.35">
      <c r="C58" s="43" t="s">
        <v>8</v>
      </c>
      <c r="D58" s="44">
        <f>(100*$D$49)/128</f>
        <v>0.54060154445727482</v>
      </c>
      <c r="E58" s="10" t="s">
        <v>1</v>
      </c>
      <c r="F58" s="2" t="s">
        <v>38</v>
      </c>
      <c r="G58" s="29"/>
      <c r="H58" s="23"/>
      <c r="I58" s="23"/>
      <c r="J58" s="28"/>
      <c r="K58" s="29"/>
      <c r="L58" s="35"/>
      <c r="M58" s="23"/>
      <c r="N58" s="29"/>
      <c r="O58" s="23"/>
      <c r="P58" s="23"/>
    </row>
    <row r="59" spans="3:16" ht="18.75" x14ac:dyDescent="0.3">
      <c r="C59" s="11"/>
      <c r="D59" s="9"/>
      <c r="E59" s="10"/>
      <c r="G59" s="9"/>
      <c r="J59" s="11"/>
      <c r="K59" s="9"/>
      <c r="L59" s="10"/>
      <c r="N59" s="9"/>
    </row>
    <row r="60" spans="3:16" ht="31.5" customHeight="1" x14ac:dyDescent="0.35">
      <c r="C60" s="64" t="s">
        <v>39</v>
      </c>
      <c r="D60" s="9"/>
      <c r="E60" s="10"/>
      <c r="G60" s="9"/>
      <c r="J60" s="11"/>
      <c r="K60" s="9"/>
      <c r="L60" s="10"/>
      <c r="N60" s="9"/>
    </row>
    <row r="61" spans="3:16" ht="13.5" customHeight="1" x14ac:dyDescent="0.25"/>
    <row r="62" spans="3:16" ht="51.75" customHeight="1" x14ac:dyDescent="0.5">
      <c r="C62" s="55" t="s">
        <v>49</v>
      </c>
      <c r="D62" s="62">
        <v>17.3</v>
      </c>
      <c r="E62" s="59" t="s">
        <v>17</v>
      </c>
      <c r="F62" s="23"/>
      <c r="G62" s="24"/>
      <c r="H62" s="25"/>
      <c r="I62" s="23"/>
    </row>
    <row r="63" spans="3:16" ht="33.75" customHeight="1" x14ac:dyDescent="0.4">
      <c r="C63" s="7" t="s">
        <v>47</v>
      </c>
      <c r="D63" s="58">
        <f>29962.3/D62</f>
        <v>1731.9248554913293</v>
      </c>
      <c r="E63" s="8" t="s">
        <v>0</v>
      </c>
      <c r="F63" s="23"/>
      <c r="G63" s="26"/>
      <c r="H63" s="25"/>
      <c r="I63" s="23"/>
    </row>
    <row r="64" spans="3:16" ht="18" customHeight="1" x14ac:dyDescent="0.25">
      <c r="F64" s="23"/>
      <c r="G64" s="23"/>
      <c r="H64" s="23"/>
      <c r="I64" s="23"/>
    </row>
    <row r="65" spans="2:15" ht="47.25" x14ac:dyDescent="0.25">
      <c r="C65" s="65" t="s">
        <v>22</v>
      </c>
      <c r="D65" s="66" t="s">
        <v>23</v>
      </c>
      <c r="F65" s="23"/>
      <c r="G65" s="23"/>
      <c r="H65" s="23"/>
      <c r="I65" s="23"/>
    </row>
    <row r="66" spans="2:15" ht="21" x14ac:dyDescent="0.35">
      <c r="C66" s="67">
        <v>1</v>
      </c>
      <c r="D66" s="56">
        <f>D63</f>
        <v>1731.9248554913293</v>
      </c>
      <c r="E66" s="2" t="s">
        <v>0</v>
      </c>
      <c r="F66" s="2" t="s">
        <v>32</v>
      </c>
      <c r="G66" s="27"/>
      <c r="H66" s="23"/>
      <c r="I66" s="23"/>
    </row>
    <row r="67" spans="2:15" ht="21" x14ac:dyDescent="0.35">
      <c r="C67" s="68">
        <v>2</v>
      </c>
      <c r="D67" s="56">
        <f>D63/2</f>
        <v>865.96242774566463</v>
      </c>
      <c r="E67" s="2" t="s">
        <v>0</v>
      </c>
      <c r="F67" s="2" t="s">
        <v>33</v>
      </c>
      <c r="G67" s="27"/>
      <c r="H67" s="23"/>
      <c r="I67" s="23"/>
    </row>
    <row r="68" spans="2:15" ht="21" x14ac:dyDescent="0.35">
      <c r="C68" s="68">
        <v>4</v>
      </c>
      <c r="D68" s="56">
        <f>D63/4</f>
        <v>432.98121387283231</v>
      </c>
      <c r="E68" s="2" t="s">
        <v>0</v>
      </c>
      <c r="F68" s="2" t="s">
        <v>34</v>
      </c>
      <c r="G68" s="27"/>
      <c r="H68" s="23"/>
      <c r="I68" s="23"/>
    </row>
    <row r="69" spans="2:15" ht="21" x14ac:dyDescent="0.35">
      <c r="C69" s="69">
        <v>8</v>
      </c>
      <c r="D69" s="57">
        <f>D63/8</f>
        <v>216.49060693641616</v>
      </c>
      <c r="E69" s="48" t="s">
        <v>0</v>
      </c>
      <c r="F69" s="48" t="s">
        <v>35</v>
      </c>
      <c r="G69" s="50"/>
      <c r="H69" s="23"/>
      <c r="I69" s="23"/>
    </row>
    <row r="70" spans="2:15" ht="21" x14ac:dyDescent="0.35">
      <c r="C70" s="70">
        <v>16</v>
      </c>
      <c r="D70" s="56">
        <f>D63/16</f>
        <v>108.24530346820808</v>
      </c>
      <c r="E70" s="2" t="s">
        <v>0</v>
      </c>
      <c r="F70" s="2" t="s">
        <v>36</v>
      </c>
      <c r="G70" s="27"/>
      <c r="H70" s="23"/>
      <c r="I70" s="23"/>
    </row>
    <row r="71" spans="2:15" ht="21" x14ac:dyDescent="0.35">
      <c r="C71" s="70">
        <v>32</v>
      </c>
      <c r="D71" s="56">
        <f>D63/32</f>
        <v>54.122651734104039</v>
      </c>
      <c r="E71" s="2" t="s">
        <v>0</v>
      </c>
      <c r="F71" s="2" t="s">
        <v>37</v>
      </c>
      <c r="G71" s="27"/>
      <c r="H71" s="23"/>
      <c r="I71" s="23"/>
    </row>
    <row r="72" spans="2:15" ht="21" x14ac:dyDescent="0.35">
      <c r="C72" s="70">
        <v>64</v>
      </c>
      <c r="D72" s="56">
        <f>D63/64</f>
        <v>27.06132586705202</v>
      </c>
      <c r="E72" s="2" t="s">
        <v>0</v>
      </c>
      <c r="F72" s="2" t="s">
        <v>31</v>
      </c>
      <c r="G72" s="27"/>
      <c r="H72" s="23"/>
      <c r="I72" s="23"/>
    </row>
    <row r="73" spans="2:15" ht="21" x14ac:dyDescent="0.35">
      <c r="C73" s="70">
        <v>128</v>
      </c>
      <c r="D73" s="56">
        <f>D63/128</f>
        <v>13.53066293352601</v>
      </c>
      <c r="E73" s="2" t="s">
        <v>0</v>
      </c>
      <c r="F73" s="2" t="s">
        <v>38</v>
      </c>
      <c r="G73" s="27"/>
      <c r="H73" s="23"/>
      <c r="I73" s="23"/>
    </row>
    <row r="74" spans="2:15" ht="18.75" x14ac:dyDescent="0.3">
      <c r="C74" s="11"/>
      <c r="D74" s="9"/>
      <c r="F74" s="23"/>
      <c r="G74" s="29"/>
      <c r="H74" s="23"/>
      <c r="I74" s="23"/>
    </row>
    <row r="75" spans="2:15" ht="9.75" customHeight="1" x14ac:dyDescent="0.2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2:15" ht="12.75" customHeight="1" x14ac:dyDescent="0.3">
      <c r="D76" s="9"/>
      <c r="G76" s="9"/>
    </row>
    <row r="77" spans="2:15" ht="26.25" x14ac:dyDescent="0.4">
      <c r="C77" s="12" t="s">
        <v>14</v>
      </c>
      <c r="G77" s="9"/>
    </row>
    <row r="79" spans="2:15" ht="18.75" x14ac:dyDescent="0.3">
      <c r="C79" s="13" t="s">
        <v>11</v>
      </c>
      <c r="D79" s="14" t="s">
        <v>10</v>
      </c>
      <c r="E79" s="13" t="s">
        <v>15</v>
      </c>
    </row>
    <row r="80" spans="2:15" ht="18.75" x14ac:dyDescent="0.3">
      <c r="E80" s="13"/>
    </row>
    <row r="81" spans="2:15" ht="24" customHeight="1" x14ac:dyDescent="0.3">
      <c r="C81" s="13" t="s">
        <v>12</v>
      </c>
      <c r="D81" s="15" t="s">
        <v>13</v>
      </c>
      <c r="E81" s="13" t="s">
        <v>16</v>
      </c>
    </row>
    <row r="83" spans="2:15" ht="9.75" customHeight="1" x14ac:dyDescent="0.2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2:15" ht="16.5" customHeight="1" x14ac:dyDescent="0.25"/>
    <row r="85" spans="2:15" ht="18.75" x14ac:dyDescent="0.3">
      <c r="B85" s="13" t="s">
        <v>40</v>
      </c>
    </row>
    <row r="86" spans="2:15" ht="24" customHeight="1" x14ac:dyDescent="0.3">
      <c r="B86" s="45" t="s">
        <v>41</v>
      </c>
    </row>
    <row r="87" spans="2:15" ht="24.75" customHeight="1" x14ac:dyDescent="0.3">
      <c r="B87" s="45" t="s">
        <v>43</v>
      </c>
    </row>
    <row r="88" spans="2:15" ht="25.5" customHeight="1" x14ac:dyDescent="0.3">
      <c r="B88" s="45" t="s">
        <v>42</v>
      </c>
    </row>
    <row r="89" spans="2:15" ht="27.75" customHeight="1" x14ac:dyDescent="0.3">
      <c r="B89" s="45" t="s">
        <v>44</v>
      </c>
    </row>
    <row r="90" spans="2:15" ht="18.75" x14ac:dyDescent="0.3">
      <c r="B90" s="45" t="s">
        <v>45</v>
      </c>
    </row>
    <row r="91" spans="2:15" ht="11.25" customHeight="1" x14ac:dyDescent="0.25"/>
    <row r="92" spans="2:15" ht="9.75" customHeight="1" x14ac:dyDescent="0.2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</sheetData>
  <sheetProtection password="CA77" sheet="1" objects="1" scenarios="1" selectLockedCells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Antenne Optimale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RGL</dc:creator>
  <cp:lastModifiedBy>RGL</cp:lastModifiedBy>
  <dcterms:created xsi:type="dcterms:W3CDTF">2019-08-14T06:30:04Z</dcterms:created>
  <dcterms:modified xsi:type="dcterms:W3CDTF">2021-11-22T11:53:51Z</dcterms:modified>
</cp:coreProperties>
</file>